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E3CEEB00-90D6-4385-A988-0123D1270BF3}" xr6:coauthVersionLast="47" xr6:coauthVersionMax="47" xr10:uidLastSave="{00000000-0000-0000-0000-000000000000}"/>
  <bookViews>
    <workbookView xWindow="-120" yWindow="-120" windowWidth="38640" windowHeight="15840" xr2:uid="{10557810-8AA5-48F2-8FB4-7972D17258F7}"/>
  </bookViews>
  <sheets>
    <sheet name="【原本】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4" l="1"/>
  <c r="L7" i="4" s="1"/>
  <c r="R15" i="4"/>
  <c r="D19" i="4"/>
  <c r="D16" i="4"/>
  <c r="E14" i="4"/>
  <c r="B14" i="4"/>
  <c r="F7" i="4"/>
  <c r="L6" i="4" s="1"/>
  <c r="L9" i="4" s="1"/>
  <c r="R13" i="4" l="1"/>
  <c r="R17" i="4" s="1"/>
  <c r="L5" i="4"/>
  <c r="D20" i="4"/>
  <c r="D21" i="4" s="1"/>
  <c r="D22" i="4" s="1"/>
  <c r="D23" i="4" s="1"/>
  <c r="P4" i="4"/>
  <c r="P6" i="4" s="1"/>
  <c r="K15" i="4" l="1"/>
  <c r="D24" i="4"/>
  <c r="L8" i="4"/>
  <c r="P7" i="4"/>
  <c r="L16" i="4" l="1"/>
  <c r="M16" i="4" s="1"/>
  <c r="T15" i="4"/>
  <c r="T11" i="4" s="1"/>
  <c r="R6" i="4"/>
  <c r="L17" i="4" l="1"/>
  <c r="M17" i="4" s="1"/>
  <c r="T17" i="4"/>
  <c r="L18" i="4" s="1"/>
  <c r="L19" i="4" l="1"/>
  <c r="M18" i="4"/>
  <c r="M19" i="4" l="1"/>
  <c r="J20" i="4"/>
</calcChain>
</file>

<file path=xl/sharedStrings.xml><?xml version="1.0" encoding="utf-8"?>
<sst xmlns="http://schemas.openxmlformats.org/spreadsheetml/2006/main" count="78" uniqueCount="69">
  <si>
    <t>支給期間</t>
    <rPh sb="0" eb="4">
      <t>シキュウキカン</t>
    </rPh>
    <phoneticPr fontId="1"/>
  </si>
  <si>
    <t>給与額①</t>
    <rPh sb="0" eb="3">
      <t>キュウヨガク</t>
    </rPh>
    <phoneticPr fontId="1"/>
  </si>
  <si>
    <t>給与額②</t>
    <rPh sb="0" eb="3">
      <t>キュウヨガク</t>
    </rPh>
    <phoneticPr fontId="1"/>
  </si>
  <si>
    <t>給与額③</t>
    <rPh sb="0" eb="3">
      <t>キュウヨガク</t>
    </rPh>
    <phoneticPr fontId="1"/>
  </si>
  <si>
    <t>給与額④</t>
    <rPh sb="0" eb="3">
      <t>キュウヨガク</t>
    </rPh>
    <phoneticPr fontId="1"/>
  </si>
  <si>
    <t>給与額⑤</t>
    <rPh sb="0" eb="3">
      <t>キュウヨガク</t>
    </rPh>
    <phoneticPr fontId="1"/>
  </si>
  <si>
    <t>給与額⑥</t>
    <rPh sb="0" eb="3">
      <t>キュウヨガク</t>
    </rPh>
    <phoneticPr fontId="1"/>
  </si>
  <si>
    <t>賃金日額</t>
    <rPh sb="0" eb="4">
      <t>チンギンニチガク</t>
    </rPh>
    <phoneticPr fontId="1"/>
  </si>
  <si>
    <t>給付率</t>
    <rPh sb="0" eb="3">
      <t>キュウフリツ</t>
    </rPh>
    <phoneticPr fontId="1"/>
  </si>
  <si>
    <t>基本手当日額</t>
    <rPh sb="0" eb="2">
      <t>キホン</t>
    </rPh>
    <rPh sb="2" eb="4">
      <t>テアテ</t>
    </rPh>
    <rPh sb="4" eb="5">
      <t>ヒ</t>
    </rPh>
    <rPh sb="5" eb="6">
      <t>ガク</t>
    </rPh>
    <phoneticPr fontId="1"/>
  </si>
  <si>
    <t>支給合計額</t>
    <rPh sb="0" eb="5">
      <t>シキュウゴウケイガク</t>
    </rPh>
    <phoneticPr fontId="1"/>
  </si>
  <si>
    <t>残日数</t>
    <rPh sb="0" eb="3">
      <t>ザンニッスウ</t>
    </rPh>
    <phoneticPr fontId="1"/>
  </si>
  <si>
    <t>支給率</t>
    <rPh sb="0" eb="3">
      <t>シキュウリツ</t>
    </rPh>
    <phoneticPr fontId="1"/>
  </si>
  <si>
    <t>再就職後
賃金日額</t>
    <rPh sb="0" eb="4">
      <t>サイシュウショクゴ</t>
    </rPh>
    <rPh sb="5" eb="9">
      <t>チンギンニチガク</t>
    </rPh>
    <phoneticPr fontId="1"/>
  </si>
  <si>
    <t>支給額</t>
    <rPh sb="0" eb="3">
      <t>シキュウガク</t>
    </rPh>
    <phoneticPr fontId="1"/>
  </si>
  <si>
    <t>再就職
手当計</t>
    <rPh sb="0" eb="1">
      <t>サイ</t>
    </rPh>
    <rPh sb="1" eb="3">
      <t>シュウショク</t>
    </rPh>
    <rPh sb="4" eb="6">
      <t>テアテ</t>
    </rPh>
    <rPh sb="6" eb="7">
      <t>ケイ</t>
    </rPh>
    <phoneticPr fontId="1"/>
  </si>
  <si>
    <t>離職前
賃金日額</t>
    <rPh sb="0" eb="2">
      <t>リショク</t>
    </rPh>
    <rPh sb="2" eb="3">
      <t>マエ</t>
    </rPh>
    <rPh sb="4" eb="8">
      <t>チンギンニチガク</t>
    </rPh>
    <phoneticPr fontId="1"/>
  </si>
  <si>
    <t>再就職後6か月間の給与額</t>
    <rPh sb="0" eb="1">
      <t>サイ</t>
    </rPh>
    <rPh sb="1" eb="4">
      <t>シュウショクゴ</t>
    </rPh>
    <rPh sb="6" eb="7">
      <t>ゲツ</t>
    </rPh>
    <rPh sb="7" eb="8">
      <t>カン</t>
    </rPh>
    <rPh sb="9" eb="12">
      <t>キュウヨガク</t>
    </rPh>
    <phoneticPr fontId="1"/>
  </si>
  <si>
    <t>離職理由</t>
    <rPh sb="0" eb="2">
      <t>リショク</t>
    </rPh>
    <rPh sb="2" eb="4">
      <t>リユウ</t>
    </rPh>
    <phoneticPr fontId="1"/>
  </si>
  <si>
    <t>雇用保険加入期間</t>
    <rPh sb="0" eb="4">
      <t>コヨウホケン</t>
    </rPh>
    <rPh sb="4" eb="8">
      <t>カニュウキカン</t>
    </rPh>
    <phoneticPr fontId="1"/>
  </si>
  <si>
    <t>離職時年齢</t>
    <rPh sb="0" eb="3">
      <t>リショクジ</t>
    </rPh>
    <rPh sb="3" eb="5">
      <t>ネンレイ</t>
    </rPh>
    <phoneticPr fontId="1"/>
  </si>
  <si>
    <t>支給上限額</t>
    <rPh sb="0" eb="2">
      <t>シキュウ</t>
    </rPh>
    <rPh sb="2" eb="5">
      <t>ジョウゲンガク</t>
    </rPh>
    <phoneticPr fontId="1"/>
  </si>
  <si>
    <t>※給与額①～⑥は離職前6か月分の総支給額(控除前)。賞与は含めない。</t>
    <rPh sb="1" eb="4">
      <t>キュウヨガク</t>
    </rPh>
    <rPh sb="8" eb="10">
      <t>リショク</t>
    </rPh>
    <rPh sb="10" eb="11">
      <t>マエ</t>
    </rPh>
    <rPh sb="13" eb="15">
      <t>ゲツブン</t>
    </rPh>
    <rPh sb="16" eb="20">
      <t>ソウシキュウガク</t>
    </rPh>
    <rPh sb="21" eb="24">
      <t>コウジョマエ</t>
    </rPh>
    <rPh sb="26" eb="28">
      <t>ショウヨ</t>
    </rPh>
    <rPh sb="29" eb="30">
      <t>フク</t>
    </rPh>
    <phoneticPr fontId="1"/>
  </si>
  <si>
    <t>※基本手当日額：失業保険で受ける、1日当たりの支給額。</t>
    <rPh sb="1" eb="7">
      <t>キホンテアテニチガク</t>
    </rPh>
    <rPh sb="8" eb="12">
      <t>シツギョウホケン</t>
    </rPh>
    <rPh sb="13" eb="14">
      <t>ウ</t>
    </rPh>
    <rPh sb="18" eb="20">
      <t>ニチア</t>
    </rPh>
    <rPh sb="23" eb="26">
      <t>シキュウガク</t>
    </rPh>
    <phoneticPr fontId="1"/>
  </si>
  <si>
    <t>※支給合計額：基本手当日額×支給期間。</t>
    <rPh sb="1" eb="3">
      <t>シキュウ</t>
    </rPh>
    <rPh sb="3" eb="6">
      <t>ゴウケイガク</t>
    </rPh>
    <rPh sb="7" eb="11">
      <t>キホンテアテ</t>
    </rPh>
    <rPh sb="11" eb="13">
      <t>ニチガク</t>
    </rPh>
    <rPh sb="14" eb="18">
      <t>シキュウキカン</t>
    </rPh>
    <phoneticPr fontId="1"/>
  </si>
  <si>
    <t>※過去退社した際に雇用保険を受給しなかった場合、</t>
    <rPh sb="1" eb="3">
      <t>カコ</t>
    </rPh>
    <rPh sb="3" eb="5">
      <t>タイシャ</t>
    </rPh>
    <rPh sb="7" eb="8">
      <t>サイ</t>
    </rPh>
    <rPh sb="9" eb="13">
      <t>コヨウホケン</t>
    </rPh>
    <rPh sb="14" eb="16">
      <t>ジュキュウ</t>
    </rPh>
    <rPh sb="21" eb="23">
      <t>バアイ</t>
    </rPh>
    <phoneticPr fontId="1"/>
  </si>
  <si>
    <t>※給与額①～⑥は再就職後6か月分の総支給額(控除前)。賞与は含めない。</t>
    <rPh sb="1" eb="4">
      <t>キュウヨガク</t>
    </rPh>
    <rPh sb="8" eb="12">
      <t>サイシュウショクゴ</t>
    </rPh>
    <rPh sb="14" eb="16">
      <t>ゲツブン</t>
    </rPh>
    <rPh sb="17" eb="21">
      <t>ソウシキュウガク</t>
    </rPh>
    <rPh sb="22" eb="25">
      <t>コウジョマエ</t>
    </rPh>
    <rPh sb="27" eb="29">
      <t>ショウヨ</t>
    </rPh>
    <rPh sb="30" eb="31">
      <t>フク</t>
    </rPh>
    <phoneticPr fontId="1"/>
  </si>
  <si>
    <t>灰色</t>
    <rPh sb="0" eb="2">
      <t>ハイイロ</t>
    </rPh>
    <phoneticPr fontId="1"/>
  </si>
  <si>
    <t>【使い方】</t>
    <rPh sb="1" eb="2">
      <t>ツカ</t>
    </rPh>
    <rPh sb="3" eb="4">
      <t>カタ</t>
    </rPh>
    <phoneticPr fontId="1"/>
  </si>
  <si>
    <t>で塗りつぶされたセルのみ、入力して下さい。</t>
    <rPh sb="1" eb="2">
      <t>ヌ</t>
    </rPh>
    <rPh sb="13" eb="15">
      <t>ニュウリョク</t>
    </rPh>
    <rPh sb="17" eb="18">
      <t>クダ</t>
    </rPh>
    <phoneticPr fontId="1"/>
  </si>
  <si>
    <t>※残日数：失業保険支給期間のうちまだ受け取っていない日数。</t>
    <rPh sb="1" eb="2">
      <t>ザン</t>
    </rPh>
    <rPh sb="2" eb="4">
      <t>ニッスウ</t>
    </rPh>
    <rPh sb="5" eb="9">
      <t>シツギョウホケン</t>
    </rPh>
    <rPh sb="9" eb="13">
      <t>シキュウキカン</t>
    </rPh>
    <rPh sb="18" eb="19">
      <t>ウ</t>
    </rPh>
    <rPh sb="20" eb="21">
      <t>ト</t>
    </rPh>
    <rPh sb="26" eb="28">
      <t>ニッスウ</t>
    </rPh>
    <phoneticPr fontId="1"/>
  </si>
  <si>
    <t>基本手当日額×28日</t>
    <rPh sb="0" eb="2">
      <t>キホン</t>
    </rPh>
    <rPh sb="2" eb="4">
      <t>テアテ</t>
    </rPh>
    <rPh sb="4" eb="5">
      <t>ヒ</t>
    </rPh>
    <rPh sb="5" eb="6">
      <t>ガク</t>
    </rPh>
    <rPh sb="9" eb="10">
      <t>ニチ</t>
    </rPh>
    <phoneticPr fontId="1"/>
  </si>
  <si>
    <t>※基本手当日額×28日：認定日28日毎に受け取れる、ひと月分。</t>
    <rPh sb="1" eb="3">
      <t>キホン</t>
    </rPh>
    <rPh sb="3" eb="5">
      <t>テアテ</t>
    </rPh>
    <rPh sb="5" eb="6">
      <t>ヒ</t>
    </rPh>
    <rPh sb="6" eb="7">
      <t>ガク</t>
    </rPh>
    <rPh sb="10" eb="11">
      <t>ニチ</t>
    </rPh>
    <rPh sb="12" eb="15">
      <t>ニンテイビ</t>
    </rPh>
    <rPh sb="17" eb="19">
      <t>ニチゴト</t>
    </rPh>
    <rPh sb="20" eb="21">
      <t>ウ</t>
    </rPh>
    <rPh sb="22" eb="23">
      <t>ト</t>
    </rPh>
    <rPh sb="28" eb="30">
      <t>ツキブン</t>
    </rPh>
    <phoneticPr fontId="1"/>
  </si>
  <si>
    <t>※定年、契約期間満了の退職は自己都合に含む。</t>
    <rPh sb="1" eb="3">
      <t>テイネン</t>
    </rPh>
    <rPh sb="4" eb="6">
      <t>ケイヤク</t>
    </rPh>
    <rPh sb="6" eb="8">
      <t>キカン</t>
    </rPh>
    <rPh sb="8" eb="10">
      <t>マンリョウ</t>
    </rPh>
    <rPh sb="11" eb="13">
      <t>タイショク</t>
    </rPh>
    <rPh sb="14" eb="16">
      <t>ジコ</t>
    </rPh>
    <rPh sb="16" eb="18">
      <t>ツゴウ</t>
    </rPh>
    <rPh sb="19" eb="20">
      <t>フク</t>
    </rPh>
    <phoneticPr fontId="1"/>
  </si>
  <si>
    <t>　雇用保険加入期間は継続して計算。</t>
    <phoneticPr fontId="1"/>
  </si>
  <si>
    <r>
      <t xml:space="preserve">(離職前ー再就職後)
</t>
    </r>
    <r>
      <rPr>
        <sz val="10"/>
        <color theme="1"/>
        <rFont val="游ゴシック"/>
        <family val="3"/>
        <charset val="128"/>
        <scheme val="minor"/>
      </rPr>
      <t>180日分減少額</t>
    </r>
    <rPh sb="1" eb="4">
      <t>リショクマエ</t>
    </rPh>
    <rPh sb="5" eb="6">
      <t>サイ</t>
    </rPh>
    <rPh sb="6" eb="7">
      <t>サ</t>
    </rPh>
    <rPh sb="7" eb="8">
      <t>ガク</t>
    </rPh>
    <rPh sb="14" eb="16">
      <t>ニチブン</t>
    </rPh>
    <rPh sb="16" eb="18">
      <t>ゲンショウ</t>
    </rPh>
    <phoneticPr fontId="1"/>
  </si>
  <si>
    <t>①支給期間計算シミュレーター</t>
    <rPh sb="1" eb="3">
      <t>シキュウ</t>
    </rPh>
    <rPh sb="3" eb="5">
      <t>キカン</t>
    </rPh>
    <rPh sb="5" eb="7">
      <t>ケイサン</t>
    </rPh>
    <phoneticPr fontId="1"/>
  </si>
  <si>
    <t>今回の離職日</t>
    <rPh sb="0" eb="2">
      <t>コンカイ</t>
    </rPh>
    <rPh sb="3" eb="5">
      <t>リショク</t>
    </rPh>
    <rPh sb="5" eb="6">
      <t>ビ</t>
    </rPh>
    <phoneticPr fontId="1"/>
  </si>
  <si>
    <t>③支給日額シミュレーター</t>
    <rPh sb="1" eb="3">
      <t>シキュウ</t>
    </rPh>
    <rPh sb="3" eb="5">
      <t>ニチガク</t>
    </rPh>
    <phoneticPr fontId="1"/>
  </si>
  <si>
    <t>④再就職手当シミュレーター</t>
    <rPh sb="1" eb="6">
      <t>サイシュウショクテアテ</t>
    </rPh>
    <phoneticPr fontId="1"/>
  </si>
  <si>
    <t>⑤就業促進定着手当シミュレーター</t>
    <rPh sb="1" eb="3">
      <t>シュウギョウ</t>
    </rPh>
    <rPh sb="3" eb="9">
      <t>ソクシンテイチャクテアテ</t>
    </rPh>
    <phoneticPr fontId="1"/>
  </si>
  <si>
    <t>※就業促進定着手当は再就職手当を受け、かつ再就職後の賃金日額が以前より下がった場合のみ支給。</t>
    <rPh sb="1" eb="9">
      <t>シュウギョウソクシンテイチャクテアテ</t>
    </rPh>
    <rPh sb="10" eb="15">
      <t>サイシュウショクテアテ</t>
    </rPh>
    <rPh sb="16" eb="17">
      <t>ウ</t>
    </rPh>
    <rPh sb="21" eb="25">
      <t>サイシュウショクゴ</t>
    </rPh>
    <rPh sb="26" eb="28">
      <t>チンギン</t>
    </rPh>
    <rPh sb="28" eb="30">
      <t>ニチガク</t>
    </rPh>
    <rPh sb="31" eb="33">
      <t>イゼン</t>
    </rPh>
    <rPh sb="35" eb="36">
      <t>サ</t>
    </rPh>
    <rPh sb="39" eb="41">
      <t>バアイ</t>
    </rPh>
    <rPh sb="43" eb="45">
      <t>シキュウ</t>
    </rPh>
    <phoneticPr fontId="1"/>
  </si>
  <si>
    <t>※再就職手当は、支給期間の1/3以上の残日数があれば支給。</t>
    <rPh sb="1" eb="6">
      <t>サイシュウショクテアテ</t>
    </rPh>
    <rPh sb="8" eb="10">
      <t>シキュウ</t>
    </rPh>
    <rPh sb="10" eb="12">
      <t>キカン</t>
    </rPh>
    <rPh sb="16" eb="18">
      <t>イジョウ</t>
    </rPh>
    <rPh sb="19" eb="20">
      <t>ザン</t>
    </rPh>
    <rPh sb="20" eb="22">
      <t>ニッスウ</t>
    </rPh>
    <rPh sb="26" eb="28">
      <t>シキュウ</t>
    </rPh>
    <phoneticPr fontId="1"/>
  </si>
  <si>
    <t>受け取れます。</t>
    <rPh sb="0" eb="1">
      <t>ウ</t>
    </rPh>
    <rPh sb="2" eb="3">
      <t>ト</t>
    </rPh>
    <phoneticPr fontId="1"/>
  </si>
  <si>
    <t>迄無職OK</t>
  </si>
  <si>
    <t>支給期間1/3残す時</t>
  </si>
  <si>
    <t>再就職手当</t>
    <rPh sb="0" eb="5">
      <t>サイシュウショクテアテ</t>
    </rPh>
    <phoneticPr fontId="1"/>
  </si>
  <si>
    <t>就業促進定着手当</t>
    <rPh sb="0" eb="8">
      <t>シュウギョウソクシンテイチャクテアテ</t>
    </rPh>
    <phoneticPr fontId="1"/>
  </si>
  <si>
    <t>総計</t>
    <rPh sb="0" eb="2">
      <t>ソウケイ</t>
    </rPh>
    <phoneticPr fontId="1"/>
  </si>
  <si>
    <t>基本手当　計</t>
    <rPh sb="0" eb="4">
      <t>キホンテアテ</t>
    </rPh>
    <rPh sb="5" eb="6">
      <t>ケイ</t>
    </rPh>
    <phoneticPr fontId="1"/>
  </si>
  <si>
    <t>となるため、</t>
    <phoneticPr fontId="1"/>
  </si>
  <si>
    <t>今回の失業保険で合計最大、</t>
    <rPh sb="0" eb="2">
      <t>コンカイ</t>
    </rPh>
    <rPh sb="3" eb="5">
      <t>シツギョウ</t>
    </rPh>
    <rPh sb="5" eb="7">
      <t>ホケン</t>
    </rPh>
    <rPh sb="8" eb="10">
      <t>ゴウケイ</t>
    </rPh>
    <rPh sb="10" eb="12">
      <t>サイダイ</t>
    </rPh>
    <phoneticPr fontId="1"/>
  </si>
  <si>
    <t>現在のシミュ状況では</t>
    <rPh sb="0" eb="2">
      <t>ゲンザイ</t>
    </rPh>
    <rPh sb="6" eb="8">
      <t>ジョウキョウ</t>
    </rPh>
    <phoneticPr fontId="1"/>
  </si>
  <si>
    <t>②支給開始日シミュレーター</t>
  </si>
  <si>
    <t>から</t>
  </si>
  <si>
    <t>迄の間に</t>
  </si>
  <si>
    <t>今回の離職を含め</t>
  </si>
  <si>
    <t>回、離職している。</t>
  </si>
  <si>
    <t>今回の制限期間</t>
  </si>
  <si>
    <t>カ月</t>
  </si>
  <si>
    <t>離職票提出日</t>
  </si>
  <si>
    <t>待機満了日</t>
  </si>
  <si>
    <t>制限期間開始</t>
  </si>
  <si>
    <t>制限期間終了</t>
  </si>
  <si>
    <t>支給開始日</t>
  </si>
  <si>
    <t>支給終了日</t>
  </si>
  <si>
    <t>※2022年3月時点での制度、計算式です。</t>
    <rPh sb="5" eb="6">
      <t>ネン</t>
    </rPh>
    <rPh sb="7" eb="10">
      <t>ガツジテン</t>
    </rPh>
    <rPh sb="12" eb="14">
      <t>セイド</t>
    </rPh>
    <rPh sb="15" eb="18">
      <t>ケイサンシキ</t>
    </rPh>
    <phoneticPr fontId="1"/>
  </si>
  <si>
    <t>　最新のものがあればそちらを参照してください。</t>
    <rPh sb="1" eb="3">
      <t>サイシン</t>
    </rPh>
    <rPh sb="14" eb="16">
      <t>サンショウ</t>
    </rPh>
    <phoneticPr fontId="1"/>
  </si>
  <si>
    <t>※Excelの計算順序により誤差が出ていても責任は負いかねます。</t>
    <rPh sb="7" eb="11">
      <t>ケイサンジュンジョ</t>
    </rPh>
    <rPh sb="14" eb="16">
      <t>ゴサ</t>
    </rPh>
    <rPh sb="17" eb="18">
      <t>デ</t>
    </rPh>
    <rPh sb="22" eb="24">
      <t>セキニン</t>
    </rPh>
    <rPh sb="25" eb="26">
      <t>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</si>
</sst>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&quot;¥&quot;#,##0_);\(&quot;¥&quot;#,##0\)"/>
    <numFmt numFmtId="177" formatCode="#&quot;日&quot;"/>
    <numFmt numFmtId="178" formatCode="#&quot;歳&quot;"/>
    <numFmt numFmtId="179" formatCode="yyyy&quot;年&quot;m&quot;月&quot;d&quot;日&quot;;@"/>
    <numFmt numFmtId="180" formatCode="yyyy/m/d;@"/>
    <numFmt numFmtId="181" formatCode="0.0%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9" fontId="4" fillId="0" borderId="1" xfId="0" applyNumberFormat="1" applyFont="1" applyFill="1" applyBorder="1" applyAlignment="1" applyProtection="1">
      <alignment horizontal="right" vertical="center" shrinkToFit="1"/>
    </xf>
    <xf numFmtId="0" fontId="4" fillId="0" borderId="0" xfId="0" applyFont="1" applyProtection="1">
      <alignment vertical="center"/>
    </xf>
    <xf numFmtId="56" fontId="4" fillId="0" borderId="0" xfId="0" applyNumberFormat="1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right" vertical="center"/>
    </xf>
    <xf numFmtId="176" fontId="4" fillId="0" borderId="1" xfId="0" applyNumberFormat="1" applyFont="1" applyBorder="1" applyProtection="1">
      <alignment vertical="center"/>
    </xf>
    <xf numFmtId="0" fontId="4" fillId="0" borderId="0" xfId="0" applyNumberFormat="1" applyFont="1" applyProtection="1">
      <alignment vertical="center"/>
    </xf>
    <xf numFmtId="9" fontId="4" fillId="0" borderId="1" xfId="0" applyNumberFormat="1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176" fontId="4" fillId="0" borderId="0" xfId="0" applyNumberFormat="1" applyFont="1" applyBorder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3" xfId="0" applyFont="1" applyBorder="1" applyProtection="1">
      <alignment vertical="center"/>
    </xf>
    <xf numFmtId="0" fontId="4" fillId="0" borderId="4" xfId="0" applyFont="1" applyBorder="1" applyProtection="1">
      <alignment vertical="center"/>
    </xf>
    <xf numFmtId="0" fontId="4" fillId="0" borderId="5" xfId="0" applyFont="1" applyBorder="1" applyProtection="1">
      <alignment vertical="center"/>
    </xf>
    <xf numFmtId="0" fontId="4" fillId="0" borderId="7" xfId="0" applyFont="1" applyBorder="1" applyProtection="1">
      <alignment vertical="center"/>
    </xf>
    <xf numFmtId="0" fontId="3" fillId="0" borderId="9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4" fillId="0" borderId="11" xfId="0" applyFont="1" applyBorder="1" applyProtection="1">
      <alignment vertical="center"/>
    </xf>
    <xf numFmtId="0" fontId="4" fillId="0" borderId="12" xfId="0" applyFont="1" applyBorder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3" fillId="0" borderId="9" xfId="0" applyFont="1" applyFill="1" applyBorder="1" applyAlignment="1" applyProtection="1">
      <alignment horizontal="left" vertical="center"/>
    </xf>
    <xf numFmtId="0" fontId="3" fillId="0" borderId="0" xfId="0" applyFont="1" applyBorder="1" applyProtection="1">
      <alignment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11" xfId="0" applyFont="1" applyBorder="1" applyProtection="1">
      <alignment vertical="center"/>
    </xf>
    <xf numFmtId="0" fontId="4" fillId="0" borderId="11" xfId="0" applyFont="1" applyBorder="1" applyAlignment="1" applyProtection="1">
      <alignment horizontal="right" vertical="center"/>
    </xf>
    <xf numFmtId="0" fontId="3" fillId="0" borderId="4" xfId="0" applyFont="1" applyBorder="1" applyProtection="1">
      <alignment vertical="center"/>
    </xf>
    <xf numFmtId="0" fontId="4" fillId="0" borderId="4" xfId="0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right" vertical="center"/>
    </xf>
    <xf numFmtId="176" fontId="2" fillId="3" borderId="1" xfId="0" applyNumberFormat="1" applyFont="1" applyFill="1" applyBorder="1" applyAlignment="1" applyProtection="1">
      <alignment vertical="center" shrinkToFit="1"/>
    </xf>
    <xf numFmtId="0" fontId="7" fillId="3" borderId="1" xfId="0" applyFont="1" applyFill="1" applyBorder="1" applyAlignment="1" applyProtection="1">
      <alignment horizontal="right" vertical="center"/>
    </xf>
    <xf numFmtId="0" fontId="8" fillId="3" borderId="1" xfId="0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right" vertical="center"/>
    </xf>
    <xf numFmtId="0" fontId="5" fillId="0" borderId="6" xfId="0" applyFont="1" applyBorder="1" applyAlignment="1" applyProtection="1">
      <alignment horizontal="right" vertical="center"/>
    </xf>
    <xf numFmtId="176" fontId="4" fillId="0" borderId="11" xfId="0" applyNumberFormat="1" applyFont="1" applyBorder="1" applyProtection="1">
      <alignment vertical="center"/>
    </xf>
    <xf numFmtId="0" fontId="2" fillId="0" borderId="11" xfId="0" applyFont="1" applyFill="1" applyBorder="1" applyAlignment="1" applyProtection="1">
      <alignment horizontal="center" vertical="center"/>
    </xf>
    <xf numFmtId="176" fontId="2" fillId="0" borderId="12" xfId="0" applyNumberFormat="1" applyFont="1" applyFill="1" applyBorder="1" applyAlignment="1" applyProtection="1">
      <alignment horizontal="center" vertical="center"/>
    </xf>
    <xf numFmtId="176" fontId="2" fillId="0" borderId="7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6" fontId="4" fillId="0" borderId="0" xfId="0" applyNumberFormat="1" applyFont="1" applyFill="1" applyBorder="1" applyAlignment="1" applyProtection="1">
      <alignment horizontal="right" vertical="center" shrinkToFit="1"/>
    </xf>
    <xf numFmtId="0" fontId="4" fillId="0" borderId="11" xfId="0" applyFont="1" applyFill="1" applyBorder="1" applyProtection="1">
      <alignment vertical="center"/>
    </xf>
    <xf numFmtId="0" fontId="4" fillId="0" borderId="0" xfId="0" applyFont="1" applyAlignment="1" applyProtection="1">
      <alignment vertical="center" shrinkToFit="1"/>
    </xf>
    <xf numFmtId="0" fontId="4" fillId="2" borderId="0" xfId="0" applyFont="1" applyFill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/>
    </xf>
    <xf numFmtId="180" fontId="4" fillId="0" borderId="0" xfId="0" applyNumberFormat="1" applyFont="1" applyAlignment="1" applyProtection="1">
      <alignment vertical="center" shrinkToFit="1"/>
    </xf>
    <xf numFmtId="177" fontId="9" fillId="2" borderId="1" xfId="0" applyNumberFormat="1" applyFont="1" applyFill="1" applyBorder="1" applyAlignment="1" applyProtection="1">
      <alignment horizontal="right" vertical="center"/>
      <protection locked="0"/>
    </xf>
    <xf numFmtId="176" fontId="9" fillId="2" borderId="1" xfId="0" applyNumberFormat="1" applyFont="1" applyFill="1" applyBorder="1" applyAlignment="1" applyProtection="1">
      <alignment horizontal="right" vertical="center" shrinkToFit="1"/>
      <protection locked="0"/>
    </xf>
    <xf numFmtId="176" fontId="9" fillId="2" borderId="1" xfId="0" applyNumberFormat="1" applyFont="1" applyFill="1" applyBorder="1" applyAlignment="1" applyProtection="1">
      <alignment vertical="center" shrinkToFit="1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6" fontId="2" fillId="0" borderId="7" xfId="0" applyNumberFormat="1" applyFont="1" applyFill="1" applyBorder="1" applyAlignment="1" applyProtection="1">
      <alignment horizontal="right" vertical="center" shrinkToFit="1"/>
    </xf>
    <xf numFmtId="0" fontId="4" fillId="0" borderId="12" xfId="0" applyFont="1" applyFill="1" applyBorder="1" applyProtection="1">
      <alignment vertical="center"/>
    </xf>
    <xf numFmtId="14" fontId="4" fillId="0" borderId="19" xfId="0" applyNumberFormat="1" applyFont="1" applyBorder="1" applyAlignment="1" applyProtection="1">
      <alignment vertical="center"/>
    </xf>
    <xf numFmtId="0" fontId="2" fillId="3" borderId="16" xfId="0" applyFont="1" applyFill="1" applyBorder="1" applyAlignment="1" applyProtection="1">
      <alignment horizontal="right" vertical="center"/>
    </xf>
    <xf numFmtId="0" fontId="2" fillId="3" borderId="2" xfId="0" applyFont="1" applyFill="1" applyBorder="1" applyProtection="1">
      <alignment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9" xfId="0" applyFont="1" applyBorder="1" applyProtection="1">
      <alignment vertical="center"/>
    </xf>
    <xf numFmtId="14" fontId="4" fillId="0" borderId="8" xfId="0" applyNumberFormat="1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 shrinkToFit="1"/>
    </xf>
    <xf numFmtId="0" fontId="11" fillId="0" borderId="5" xfId="0" applyFont="1" applyBorder="1" applyAlignment="1" applyProtection="1">
      <alignment horizontal="right" vertical="center"/>
    </xf>
    <xf numFmtId="0" fontId="4" fillId="0" borderId="22" xfId="0" applyFont="1" applyBorder="1" applyAlignment="1" applyProtection="1">
      <alignment horizontal="right" vertical="center"/>
    </xf>
    <xf numFmtId="0" fontId="4" fillId="0" borderId="22" xfId="0" applyFont="1" applyBorder="1" applyProtection="1">
      <alignment vertical="center"/>
    </xf>
    <xf numFmtId="6" fontId="4" fillId="0" borderId="0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6" fontId="4" fillId="0" borderId="1" xfId="0" applyNumberFormat="1" applyFont="1" applyBorder="1" applyAlignment="1" applyProtection="1">
      <alignment horizontal="right" vertical="center"/>
    </xf>
    <xf numFmtId="6" fontId="4" fillId="0" borderId="23" xfId="0" applyNumberFormat="1" applyFont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horizontal="left" vertical="center"/>
    </xf>
    <xf numFmtId="6" fontId="4" fillId="0" borderId="24" xfId="0" applyNumberFormat="1" applyFont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25" xfId="0" applyFont="1" applyBorder="1" applyProtection="1">
      <alignment vertical="center"/>
    </xf>
    <xf numFmtId="0" fontId="4" fillId="0" borderId="10" xfId="0" applyFont="1" applyBorder="1" applyProtection="1">
      <alignment vertical="center"/>
    </xf>
    <xf numFmtId="0" fontId="9" fillId="0" borderId="11" xfId="0" applyFont="1" applyBorder="1" applyProtection="1">
      <alignment vertical="center"/>
    </xf>
    <xf numFmtId="181" fontId="5" fillId="0" borderId="7" xfId="0" applyNumberFormat="1" applyFont="1" applyBorder="1" applyAlignment="1" applyProtection="1">
      <alignment horizontal="left"/>
    </xf>
    <xf numFmtId="0" fontId="4" fillId="0" borderId="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178" fontId="9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176" fontId="2" fillId="3" borderId="13" xfId="0" applyNumberFormat="1" applyFont="1" applyFill="1" applyBorder="1" applyAlignment="1" applyProtection="1">
      <alignment horizontal="right" vertical="center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179" fontId="9" fillId="2" borderId="1" xfId="0" applyNumberFormat="1" applyFont="1" applyFill="1" applyBorder="1" applyAlignment="1" applyProtection="1">
      <alignment horizontal="center" vertical="center"/>
      <protection locked="0"/>
    </xf>
    <xf numFmtId="179" fontId="9" fillId="2" borderId="16" xfId="0" applyNumberFormat="1" applyFont="1" applyFill="1" applyBorder="1" applyAlignment="1" applyProtection="1">
      <alignment horizontal="center" vertical="center"/>
      <protection locked="0"/>
    </xf>
    <xf numFmtId="177" fontId="2" fillId="3" borderId="1" xfId="0" applyNumberFormat="1" applyFont="1" applyFill="1" applyBorder="1" applyAlignment="1" applyProtection="1">
      <alignment horizontal="center" vertical="center"/>
    </xf>
    <xf numFmtId="177" fontId="2" fillId="3" borderId="13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right" vertical="center"/>
    </xf>
    <xf numFmtId="179" fontId="4" fillId="0" borderId="9" xfId="0" applyNumberFormat="1" applyFont="1" applyBorder="1" applyAlignment="1" applyProtection="1">
      <alignment horizontal="center" vertical="center" shrinkToFit="1"/>
    </xf>
    <xf numFmtId="179" fontId="4" fillId="0" borderId="0" xfId="0" applyNumberFormat="1" applyFont="1" applyBorder="1" applyAlignment="1" applyProtection="1">
      <alignment horizontal="center" vertical="center" shrinkToFit="1"/>
    </xf>
    <xf numFmtId="6" fontId="4" fillId="0" borderId="13" xfId="0" applyNumberFormat="1" applyFont="1" applyBorder="1" applyAlignment="1" applyProtection="1">
      <alignment horizontal="right" vertical="center" shrinkToFit="1"/>
    </xf>
    <xf numFmtId="0" fontId="2" fillId="3" borderId="6" xfId="0" applyFont="1" applyFill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6" fontId="4" fillId="0" borderId="14" xfId="0" applyNumberFormat="1" applyFont="1" applyBorder="1" applyAlignment="1" applyProtection="1">
      <alignment horizontal="right" vertical="center" shrinkToFit="1"/>
    </xf>
    <xf numFmtId="6" fontId="4" fillId="0" borderId="15" xfId="0" applyNumberFormat="1" applyFont="1" applyBorder="1" applyAlignment="1" applyProtection="1">
      <alignment horizontal="right" vertical="center" shrinkToFit="1"/>
    </xf>
    <xf numFmtId="0" fontId="2" fillId="3" borderId="14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6" fontId="2" fillId="3" borderId="17" xfId="0" applyNumberFormat="1" applyFont="1" applyFill="1" applyBorder="1" applyAlignment="1" applyProtection="1">
      <alignment horizontal="right" vertical="center" shrinkToFit="1"/>
    </xf>
    <xf numFmtId="6" fontId="2" fillId="3" borderId="18" xfId="0" applyNumberFormat="1" applyFont="1" applyFill="1" applyBorder="1" applyAlignment="1" applyProtection="1">
      <alignment horizontal="right" vertical="center" shrinkToFi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179" fontId="10" fillId="2" borderId="1" xfId="0" applyNumberFormat="1" applyFont="1" applyFill="1" applyBorder="1" applyAlignment="1" applyProtection="1">
      <alignment horizontal="center" vertical="center" shrinkToFit="1"/>
      <protection locked="0"/>
    </xf>
    <xf numFmtId="179" fontId="2" fillId="3" borderId="1" xfId="0" applyNumberFormat="1" applyFont="1" applyFill="1" applyBorder="1" applyAlignment="1" applyProtection="1">
      <alignment horizontal="center" vertical="center" shrinkToFit="1"/>
    </xf>
    <xf numFmtId="0" fontId="2" fillId="3" borderId="20" xfId="0" applyFont="1" applyFill="1" applyBorder="1" applyAlignment="1" applyProtection="1">
      <alignment horizontal="center" vertical="center"/>
    </xf>
    <xf numFmtId="0" fontId="2" fillId="3" borderId="21" xfId="0" applyFont="1" applyFill="1" applyBorder="1" applyAlignment="1" applyProtection="1">
      <alignment horizontal="center" vertical="center"/>
    </xf>
    <xf numFmtId="179" fontId="2" fillId="3" borderId="21" xfId="0" applyNumberFormat="1" applyFont="1" applyFill="1" applyBorder="1" applyAlignment="1" applyProtection="1">
      <alignment horizontal="center" vertical="center" shrinkToFit="1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179" fontId="2" fillId="3" borderId="16" xfId="0" applyNumberFormat="1" applyFont="1" applyFill="1" applyBorder="1" applyAlignment="1" applyProtection="1">
      <alignment horizontal="center" vertical="center" shrinkToFit="1"/>
    </xf>
    <xf numFmtId="179" fontId="2" fillId="3" borderId="2" xfId="0" applyNumberFormat="1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C648E-5B4F-450C-BE0D-73950CC75237}">
  <sheetPr>
    <tabColor theme="1"/>
  </sheetPr>
  <dimension ref="A1:W24"/>
  <sheetViews>
    <sheetView tabSelected="1" workbookViewId="0">
      <selection activeCell="J4" sqref="J4"/>
    </sheetView>
  </sheetViews>
  <sheetFormatPr defaultColWidth="8.625" defaultRowHeight="18.75" x14ac:dyDescent="0.4"/>
  <cols>
    <col min="1" max="1" width="5" style="44" customWidth="1"/>
    <col min="2" max="2" width="8.625" style="2" customWidth="1"/>
    <col min="3" max="3" width="8.625" style="2"/>
    <col min="4" max="4" width="8.625" style="2" customWidth="1"/>
    <col min="5" max="8" width="8.625" style="2"/>
    <col min="9" max="13" width="12.625" style="2" customWidth="1"/>
    <col min="14" max="14" width="8.625" style="2" customWidth="1"/>
    <col min="15" max="22" width="12.625" style="2" customWidth="1"/>
    <col min="23" max="16384" width="8.625" style="2"/>
  </cols>
  <sheetData>
    <row r="1" spans="1:23" ht="19.5" customHeight="1" x14ac:dyDescent="0.4">
      <c r="A1" s="46" t="s">
        <v>28</v>
      </c>
      <c r="V1" s="46"/>
    </row>
    <row r="2" spans="1:23" ht="19.5" thickBot="1" x14ac:dyDescent="0.45">
      <c r="A2" s="45" t="s">
        <v>27</v>
      </c>
      <c r="B2" s="2" t="s">
        <v>29</v>
      </c>
    </row>
    <row r="3" spans="1:23" x14ac:dyDescent="0.4">
      <c r="B3" s="12" t="s">
        <v>36</v>
      </c>
      <c r="C3" s="13"/>
      <c r="D3" s="13"/>
      <c r="E3" s="13"/>
      <c r="F3" s="13"/>
      <c r="G3" s="14"/>
      <c r="H3" s="9"/>
      <c r="I3" s="12" t="s">
        <v>38</v>
      </c>
      <c r="J3" s="13"/>
      <c r="K3" s="13"/>
      <c r="L3" s="13"/>
      <c r="M3" s="14"/>
      <c r="O3" s="12" t="s">
        <v>39</v>
      </c>
      <c r="P3" s="27"/>
      <c r="Q3" s="28"/>
      <c r="R3" s="14"/>
      <c r="W3" s="3"/>
    </row>
    <row r="4" spans="1:23" x14ac:dyDescent="0.4">
      <c r="B4" s="78" t="s">
        <v>18</v>
      </c>
      <c r="C4" s="79"/>
      <c r="D4" s="79" t="s">
        <v>20</v>
      </c>
      <c r="E4" s="79"/>
      <c r="F4" s="9"/>
      <c r="G4" s="15"/>
      <c r="H4" s="9"/>
      <c r="I4" s="20" t="s">
        <v>1</v>
      </c>
      <c r="J4" s="49"/>
      <c r="K4" s="5" t="s">
        <v>7</v>
      </c>
      <c r="L4" s="6" t="str">
        <f>IF(J9="","",
IF((SUM(J4:J9)/180)&lt;2500,2000,
IF(AND(D5&lt;=29,13630&lt;(SUM(J4:J9)/180)),13630,
IF(AND(30&lt;=D5,D5&lt;=44,15140&lt;(SUM(J4:J9)/180)),15140,
IF(AND(45&lt;=D5,D5&lt;=59,16660&lt;(SUM(J4:J9)/180)),16660,
IF(AND(60&lt;=D5,D5&lt;=64,15890&lt;(SUM(J4:J9)/180)),15890,SUM(J4:J9)/180))))))</f>
        <v/>
      </c>
      <c r="M4" s="15"/>
      <c r="O4" s="35" t="s">
        <v>0</v>
      </c>
      <c r="P4" s="34" t="str">
        <f>L6</f>
        <v>-</v>
      </c>
      <c r="Q4" s="21"/>
      <c r="R4" s="15"/>
      <c r="W4" s="7"/>
    </row>
    <row r="5" spans="1:23" x14ac:dyDescent="0.4">
      <c r="B5" s="80"/>
      <c r="C5" s="81"/>
      <c r="D5" s="82"/>
      <c r="E5" s="82"/>
      <c r="F5" s="9"/>
      <c r="G5" s="15"/>
      <c r="H5" s="9"/>
      <c r="I5" s="20" t="s">
        <v>2</v>
      </c>
      <c r="J5" s="49"/>
      <c r="K5" s="5" t="s">
        <v>8</v>
      </c>
      <c r="L5" s="1" t="str">
        <f>IF(L7="","",
IF(L4="","",
IF(AND(2000&lt;=L4,L4&lt;5010),0.8,
IF(AND(D5&lt;=29,13630=L4),"※上限額",
IF(AND(D5&lt;=29,12330&lt;L4,L4&lt;13630),0.5,
IF(AND(D5&lt;=29,5010&lt;=L4,L4&lt;=12330),L7/L4,
IF(AND(30&lt;=D5,D5&lt;=44,L4=15140),"※上限額",
IF(AND(30&lt;=D5,D5&lt;=44,12330&lt;L4,L4&lt;15140),0.5,
IF(AND(30&lt;=D5,D5&lt;=44,5010&lt;=L4,L4&lt;=12330),L7/L4,
IF(AND(45&lt;=D5,D5&lt;=59,L4=16660),"※上限額",
IF(AND(45&lt;=D5,D5&lt;=59,12330&lt;L4,L4&lt;16660),0.5,
IF(AND(45&lt;=D5,D5&lt;=59,5010&lt;=L4,L4&lt;=12330),L7/L4,
IF(AND(60&lt;=D5,D5&lt;=64,15890=L4),"※上限額",
IF(AND(60&lt;=D5,D5&lt;=64,11090&lt;=L4,L4&lt;15890),0.45,
IF(AND(60&lt;=D5,D5&lt;=64,5010&lt;=L4,L4&lt;=11090),L7/L4,"")))))))))))))))</f>
        <v/>
      </c>
      <c r="M5" s="15"/>
      <c r="O5" s="35" t="s">
        <v>11</v>
      </c>
      <c r="P5" s="48"/>
      <c r="Q5" s="21"/>
      <c r="R5" s="15"/>
      <c r="W5" s="7"/>
    </row>
    <row r="6" spans="1:23" x14ac:dyDescent="0.4">
      <c r="B6" s="78" t="s">
        <v>19</v>
      </c>
      <c r="C6" s="79"/>
      <c r="D6" s="79" t="s">
        <v>37</v>
      </c>
      <c r="E6" s="83"/>
      <c r="F6" s="84" t="s">
        <v>0</v>
      </c>
      <c r="G6" s="85"/>
      <c r="H6" s="9"/>
      <c r="I6" s="20" t="s">
        <v>3</v>
      </c>
      <c r="J6" s="49"/>
      <c r="K6" s="5" t="s">
        <v>0</v>
      </c>
      <c r="L6" s="34" t="str">
        <f>F7</f>
        <v>-</v>
      </c>
      <c r="M6" s="15"/>
      <c r="O6" s="20" t="s">
        <v>12</v>
      </c>
      <c r="P6" s="8" t="str">
        <f>IF(P5="","",IF((P5/P4)&lt;1/3,0,
IF(AND(1/3&lt;=(P5/P4),(P5/P4)&lt;2/3),0.6,
IF(2/3&lt;=(P5/P4),0.7,""))))</f>
        <v/>
      </c>
      <c r="Q6" s="86" t="s">
        <v>15</v>
      </c>
      <c r="R6" s="87" t="str">
        <f>IF(P5="","",
IF((P4/3)&gt;P5,"※支給要件外",
P5*P6*P7))</f>
        <v/>
      </c>
      <c r="W6" s="7"/>
    </row>
    <row r="7" spans="1:23" x14ac:dyDescent="0.4">
      <c r="B7" s="88"/>
      <c r="C7" s="89"/>
      <c r="D7" s="90"/>
      <c r="E7" s="91"/>
      <c r="F7" s="92" t="str">
        <f>IF(AND(B5="自己都合による退職",B7="1年未満"),"※受給不可",
IF(OR(AND(B5="自己都合による退職",B7="1年以上2年未満"),AND(B5="自己都合による退職",B7="2年以上5年未満"),AND(B5="自己都合による退職",B7="5年以上10年未満")),90,
IF(OR(AND(B5="自己都合による退職",B7="10年以上20年未満")),120,
IF(OR(AND(B5="自己都合による退職",B7="20年以上")),150,
IF(OR(AND(B5="会社都合による退職",D5&lt;30,B7="1年未満"),AND(B5="会社都合による退職",30&lt;=D5,D5&lt;35,B7="1年未満"),AND(B5="会社都合による退職",35&lt;=D5,D5&lt;45,B7="1年未満"),AND(B5="会社都合による退職",45&lt;=D5,D5&lt;60,B7="1年未満"),AND(B5="会社都合による退職",60&lt;=D5,D5&lt;65,B7="1年未満")),90,
IF(OR(AND(B5="会社都合による退職",D5&lt;30,B7="1年以上2年未満"),AND(B5="会社都合による退職",D5&lt;30,B7="2年以上5年未満")),90,
IF(OR(AND(B5="会社都合による退職",30&lt;=D5,D5&lt;35,B7="1年以上2年未満"),AND(B5="会社都合による退職",30&lt;=D5,D5&lt;35,B7="2年以上5年未満")),120,
IF(OR(AND(B5="会社都合による退職",35&lt;=D5,D5&lt;45,B7="1年以上2年未満"),AND(B5="会社都合による退職",35&lt;=D5,D5&lt;45,B7="2年以上5年未満"),AND(B5="会社都合による退職",60&lt;=D5,D5&lt;65,B7="1年以上2年未満"),AND(B5="会社都合による退職",60&lt;=D5,D5&lt;65,B7="2年以上5年未満")),150,
IF(OR(AND(B5="会社都合による退職",45&lt;=D5,D5&lt;60,B7="1年以上2年未満"),AND(B5="会社都合による退職",45&lt;=D5,D5&lt;60,B7="2年以上5年未満")),180,
IF(OR(AND(B5="会社都合による退職",D5&lt;30,B7="5年以上10年未満")),120,
IF(OR(AND(B5="会社都合による退職",30&lt;=D5,D5&lt;35,B7="5年以上10年未満"),AND(B5="会社都合による退職",35&lt;=D5,D5&lt;45,B7="5年以上10年未満"),AND(B5="会社都合による退職",60&lt;=D5,D5&lt;65,B7="5年以上10年未満")),180,
IF(OR(AND(B5="会社都合による退職",45&lt;=D5,D5&lt;60,B7="5年以上10年未満")),240,
IF(OR(AND(B5="会社都合による退職",D5&lt;30,B7="10年以上20年未満")),180,
IF(OR(AND(B5="会社都合による退職",30&lt;=D5,D5&lt;35,B7="10年以上20年未満"),AND(B5="会社都合による退職",60&lt;=D5,D5&lt;65,B7="10年以上20年未満")),210,
IF(OR(AND(B5="会社都合による退職",35&lt;=D5,D5&lt;45,B7="10年以上20年未満")),240,
IF(OR(AND(B5="会社都合による退職",45&lt;=D5,D5&lt;60,B7="10年以上20年未満")),270,
IF(OR(AND(B5="会社都合による退職",D5&lt;30,B7="20年以上")),"※有り得ません",
IF(OR(AND(B5="会社都合による退職",30&lt;=D5,D5&lt;35,B7="20年以上"),AND(B5="会社都合による退職",60&lt;=D5,D5&lt;65,B7="20年以上")),240,
IF(OR(AND(B5="会社都合による退職",35&lt;=D5,D5&lt;45,B7="20年以上")),270,
IF(OR(AND(B5="会社都合による退職",45&lt;=D5,D5&lt;60,B7="20年以上")),330,
IF(AND(B5="懲戒解雇による退職",B7="1年未満"),"※受給不可",
IF(AND(B5="懲戒解雇による退職",B7="1年以上2年未満"),"※受給不可",
IF(OR(AND(B5="懲戒解雇による退職",B7="2年以上5年未満"),AND(B5="自己都合による退職",B7="5年以上10年未満")),90,
IF(OR(AND(B5="懲戒解雇による退職",B7="10年以上20年未満")),120,
IF(OR(AND(B5="懲戒解雇による退職",B7="20年以上")),150,"-")))))))))))))))))))))))))</f>
        <v>-</v>
      </c>
      <c r="G7" s="93"/>
      <c r="H7" s="9"/>
      <c r="I7" s="20" t="s">
        <v>4</v>
      </c>
      <c r="J7" s="49"/>
      <c r="K7" s="32" t="s">
        <v>9</v>
      </c>
      <c r="L7" s="31" t="str">
        <f>IF(L4="","",
IF(AND(D5&lt;=29,2500&lt;=L4,L4&lt;5010),L4*0.8,
IF(AND(D5&lt;=29,5010&lt;=L4,L4&lt;=12330),(0.8*L4)-0.3*((L4-5010)/7320)*L4,
IF(AND(D5&lt;=29,12330&lt;L4,L4&lt;=13630),L4*0.5,
IF(AND(D5&lt;=29,13630&lt;L4),6815,
IF(AND(30&lt;=D5,D5&lt;=44,2500&lt;=L4,L4&lt;5010),L4*0.8,
IF(AND(30&lt;=D5,D5&lt;=44,5010&lt;=L4,L4&lt;=12330),(0.8*L4)-0.3*((L4-5010)/7320)*L4,
IF(AND(30&lt;=D5,D5&lt;=44,12330&lt;L4,L4&lt;=15140),L4*0.5,
IF(AND(30&lt;=D5,D5&lt;=44,15140&lt;L4),7570,
IF(AND(45&lt;=D5,D5&lt;=59,2500&lt;=L4,L4&lt;5010),L4*0.8,
IF(AND(45&lt;=D5,D5&lt;=59,5010&lt;=L4,L4&lt;=12330),(0.8*L4)-0.3*((L4-5010)/7320)*L4,
IF(AND(45&lt;=D5,D5&lt;=59,12330&lt;L4,L4&lt;=16660),L4*0.5,
IF(AND(45&lt;=D5,D5&lt;=59,16660&lt;L4),7570,
IF(AND(60&lt;=D5,D5&lt;=64,2500&lt;=L4,L4&lt;5010),L4*0.8,
IF(AND(60&lt;=D5,D5&lt;=64,5010&lt;=L4,L4&lt;=11090),MIN((0.8*L4)-0.35*((L4-5010)/6080)*L4,(0.05*L4)+4436),
IF(AND(60&lt;=D5,D5&lt;=64,11090&lt;L4,L4&lt;=15890),L4*0.45,
IF(AND(60&lt;=D5,D5&lt;=64,15890&lt;L4),7150,"")))))))))))))))))</f>
        <v/>
      </c>
      <c r="M7" s="15"/>
      <c r="O7" s="36" t="s">
        <v>9</v>
      </c>
      <c r="P7" s="6" t="str">
        <f>IF(L7="","",L7)</f>
        <v/>
      </c>
      <c r="Q7" s="84"/>
      <c r="R7" s="87"/>
      <c r="W7" s="7"/>
    </row>
    <row r="8" spans="1:23" x14ac:dyDescent="0.4">
      <c r="B8" s="16" t="s">
        <v>33</v>
      </c>
      <c r="C8" s="9"/>
      <c r="D8" s="9"/>
      <c r="E8" s="9"/>
      <c r="F8" s="9"/>
      <c r="G8" s="15"/>
      <c r="H8" s="9"/>
      <c r="I8" s="20" t="s">
        <v>5</v>
      </c>
      <c r="J8" s="49"/>
      <c r="K8" s="33" t="s">
        <v>31</v>
      </c>
      <c r="L8" s="31" t="str">
        <f>IF(L7="","",L7*28)</f>
        <v/>
      </c>
      <c r="M8" s="15"/>
      <c r="O8" s="29" t="s">
        <v>42</v>
      </c>
      <c r="P8" s="10"/>
      <c r="Q8" s="11"/>
      <c r="R8" s="40"/>
      <c r="W8" s="7"/>
    </row>
    <row r="9" spans="1:23" ht="19.5" thickBot="1" x14ac:dyDescent="0.45">
      <c r="B9" s="16" t="s">
        <v>25</v>
      </c>
      <c r="C9" s="9"/>
      <c r="D9" s="9"/>
      <c r="E9" s="9"/>
      <c r="F9" s="9"/>
      <c r="G9" s="15"/>
      <c r="H9" s="9"/>
      <c r="I9" s="20" t="s">
        <v>6</v>
      </c>
      <c r="J9" s="49"/>
      <c r="K9" s="30" t="s">
        <v>10</v>
      </c>
      <c r="L9" s="31" t="str">
        <f>IF(L6="-","",L7*L6)</f>
        <v/>
      </c>
      <c r="M9" s="15"/>
      <c r="O9" s="24" t="s">
        <v>30</v>
      </c>
      <c r="P9" s="37"/>
      <c r="Q9" s="38"/>
      <c r="R9" s="39"/>
      <c r="W9" s="7"/>
    </row>
    <row r="10" spans="1:23" ht="19.5" thickBot="1" x14ac:dyDescent="0.45">
      <c r="B10" s="17" t="s">
        <v>34</v>
      </c>
      <c r="C10" s="18"/>
      <c r="D10" s="18"/>
      <c r="E10" s="18"/>
      <c r="F10" s="18"/>
      <c r="G10" s="19"/>
      <c r="H10" s="9"/>
      <c r="I10" s="16" t="s">
        <v>22</v>
      </c>
      <c r="J10" s="21"/>
      <c r="K10" s="9"/>
      <c r="L10" s="9"/>
      <c r="M10" s="15"/>
      <c r="Q10" s="4"/>
      <c r="W10" s="7"/>
    </row>
    <row r="11" spans="1:23" x14ac:dyDescent="0.4">
      <c r="I11" s="22" t="s">
        <v>23</v>
      </c>
      <c r="J11" s="21"/>
      <c r="K11" s="9"/>
      <c r="L11" s="9"/>
      <c r="M11" s="15"/>
      <c r="O11" s="12" t="s">
        <v>40</v>
      </c>
      <c r="P11" s="27"/>
      <c r="Q11" s="28"/>
      <c r="R11" s="13"/>
      <c r="S11" s="13"/>
      <c r="T11" s="64" t="str">
        <f>IF(R17&gt;=T15,"満額",
IF(R17&lt;T15,"満額ではない"))</f>
        <v>満額</v>
      </c>
    </row>
    <row r="12" spans="1:23" ht="19.5" thickBot="1" x14ac:dyDescent="0.45">
      <c r="I12" s="22" t="s">
        <v>32</v>
      </c>
      <c r="J12" s="23"/>
      <c r="K12" s="21"/>
      <c r="L12" s="9"/>
      <c r="M12" s="15"/>
      <c r="O12" s="29" t="s">
        <v>17</v>
      </c>
      <c r="P12" s="23"/>
      <c r="Q12" s="21"/>
      <c r="R12" s="9"/>
      <c r="S12" s="9"/>
      <c r="T12" s="15"/>
      <c r="V12" s="3"/>
    </row>
    <row r="13" spans="1:23" ht="19.5" thickBot="1" x14ac:dyDescent="0.45">
      <c r="B13" s="12" t="s">
        <v>53</v>
      </c>
      <c r="C13" s="13"/>
      <c r="D13" s="13"/>
      <c r="E13" s="13"/>
      <c r="F13" s="13"/>
      <c r="G13" s="14"/>
      <c r="I13" s="24" t="s">
        <v>24</v>
      </c>
      <c r="J13" s="25"/>
      <c r="K13" s="26"/>
      <c r="L13" s="18"/>
      <c r="M13" s="19"/>
      <c r="O13" s="20" t="s">
        <v>1</v>
      </c>
      <c r="P13" s="50"/>
      <c r="Q13" s="94" t="s">
        <v>16</v>
      </c>
      <c r="R13" s="95" t="str">
        <f>IF(L4="","",L4)</f>
        <v/>
      </c>
      <c r="S13" s="9"/>
      <c r="T13" s="15"/>
      <c r="V13" s="3"/>
    </row>
    <row r="14" spans="1:23" ht="19.5" thickBot="1" x14ac:dyDescent="0.45">
      <c r="B14" s="96" t="str">
        <f>IF(D7="","",MAX(EDATE(D7,-60),(DATE(2020,10,1))))</f>
        <v/>
      </c>
      <c r="C14" s="97"/>
      <c r="D14" s="53" t="s">
        <v>54</v>
      </c>
      <c r="E14" s="97" t="str">
        <f>IF(D7="","",D7)</f>
        <v/>
      </c>
      <c r="F14" s="97"/>
      <c r="G14" s="59" t="s">
        <v>55</v>
      </c>
      <c r="H14" s="52"/>
      <c r="O14" s="20" t="s">
        <v>2</v>
      </c>
      <c r="P14" s="50"/>
      <c r="Q14" s="79"/>
      <c r="R14" s="95"/>
      <c r="S14" s="9"/>
      <c r="T14" s="15"/>
      <c r="V14" s="3"/>
    </row>
    <row r="15" spans="1:23" x14ac:dyDescent="0.4">
      <c r="B15" s="60"/>
      <c r="C15" s="21" t="s">
        <v>56</v>
      </c>
      <c r="D15" s="51"/>
      <c r="E15" s="9" t="s">
        <v>57</v>
      </c>
      <c r="F15" s="9"/>
      <c r="G15" s="15"/>
      <c r="I15" s="71" t="s">
        <v>51</v>
      </c>
      <c r="J15" s="13"/>
      <c r="K15" s="72" t="str">
        <f>IF(L9="","",L9)</f>
        <v/>
      </c>
      <c r="L15" s="13" t="s">
        <v>43</v>
      </c>
      <c r="M15" s="14"/>
      <c r="O15" s="20" t="s">
        <v>3</v>
      </c>
      <c r="P15" s="50"/>
      <c r="Q15" s="94" t="s">
        <v>13</v>
      </c>
      <c r="R15" s="95" t="str">
        <f>IF(P18="","",SUM(P13:P18)/180)</f>
        <v/>
      </c>
      <c r="S15" s="94" t="s">
        <v>21</v>
      </c>
      <c r="T15" s="98" t="str">
        <f>IF(P5="","",
IF(AND(D5&lt;=59,6165&lt;=P7),6165,
IF(AND(D5&lt;=59,6165&gt;P7),P5*(1-P6)*P7,
IF(AND(60&lt;=D5,D5&lt;=64,4990&lt;=P7),4990,
IF(AND(60&lt;=D5,D5&lt;=64,4990&gt;P7),P5*(1-P6)*P7,"")))))</f>
        <v/>
      </c>
      <c r="V15" s="3"/>
    </row>
    <row r="16" spans="1:23" x14ac:dyDescent="0.25">
      <c r="B16" s="99" t="s">
        <v>58</v>
      </c>
      <c r="C16" s="84"/>
      <c r="D16" s="57" t="str">
        <f>IF(OR(AND(B5="自己都合による退職",D15=1),AND(B5="自己都合による退職",D15=2)),2,
IF(OR(AND(B5="自己都合による退職",D15&gt;=3),B5="懲戒解雇による退職"),3,
IF(B5="会社都合による退職",0,"")))</f>
        <v/>
      </c>
      <c r="E16" s="58" t="s">
        <v>59</v>
      </c>
      <c r="F16" s="9"/>
      <c r="G16" s="15"/>
      <c r="I16" s="73" t="s">
        <v>52</v>
      </c>
      <c r="J16" s="9"/>
      <c r="K16" s="21" t="s">
        <v>49</v>
      </c>
      <c r="L16" s="69" t="str">
        <f>IF(P5="","",P7*(P4-P5))</f>
        <v/>
      </c>
      <c r="M16" s="77" t="str">
        <f>IF(L16="","",IF(L16="※支給要件外","",L16/$L$9))</f>
        <v/>
      </c>
      <c r="O16" s="20" t="s">
        <v>4</v>
      </c>
      <c r="P16" s="50"/>
      <c r="Q16" s="79"/>
      <c r="R16" s="95"/>
      <c r="S16" s="79"/>
      <c r="T16" s="98"/>
      <c r="V16" s="3"/>
    </row>
    <row r="17" spans="1:22" ht="18.75" customHeight="1" x14ac:dyDescent="0.25">
      <c r="B17" s="61"/>
      <c r="C17" s="56"/>
      <c r="D17" s="62"/>
      <c r="E17" s="9"/>
      <c r="F17" s="9"/>
      <c r="G17" s="15"/>
      <c r="I17" s="60"/>
      <c r="J17" s="9"/>
      <c r="K17" s="21" t="s">
        <v>46</v>
      </c>
      <c r="L17" s="69" t="str">
        <f>IF(R6="","",R6)</f>
        <v/>
      </c>
      <c r="M17" s="77" t="str">
        <f>IF(L17="","",IF(L17="※支給要件外","",L17/$L$9))</f>
        <v/>
      </c>
      <c r="O17" s="20" t="s">
        <v>5</v>
      </c>
      <c r="P17" s="50"/>
      <c r="Q17" s="100" t="s">
        <v>35</v>
      </c>
      <c r="R17" s="102" t="str">
        <f>IF(R15="","",(R13-R15)*180)</f>
        <v/>
      </c>
      <c r="S17" s="104" t="s">
        <v>14</v>
      </c>
      <c r="T17" s="106" t="str">
        <f>IF(R15="","",
IF(R13&lt;=R15,"※支給要件外",
IF(R6="※支給要件外","※支給要件外",
IF(R17=T15,R17,MIN(R17,T15)))))</f>
        <v/>
      </c>
      <c r="V17" s="3"/>
    </row>
    <row r="18" spans="1:22" ht="19.5" thickBot="1" x14ac:dyDescent="0.3">
      <c r="B18" s="108" t="s">
        <v>60</v>
      </c>
      <c r="C18" s="109"/>
      <c r="D18" s="110"/>
      <c r="E18" s="110"/>
      <c r="F18" s="9"/>
      <c r="G18" s="15"/>
      <c r="I18" s="74"/>
      <c r="J18" s="66"/>
      <c r="K18" s="65" t="s">
        <v>47</v>
      </c>
      <c r="L18" s="70" t="str">
        <f>T17</f>
        <v/>
      </c>
      <c r="M18" s="77" t="str">
        <f>IF(L18="","",IF(L18="※支給要件外","",L18/$L$9))</f>
        <v/>
      </c>
      <c r="O18" s="20" t="s">
        <v>6</v>
      </c>
      <c r="P18" s="50"/>
      <c r="Q18" s="101"/>
      <c r="R18" s="103"/>
      <c r="S18" s="105"/>
      <c r="T18" s="107"/>
      <c r="V18" s="3"/>
    </row>
    <row r="19" spans="1:22" ht="19.5" thickTop="1" x14ac:dyDescent="0.25">
      <c r="A19" s="47"/>
      <c r="B19" s="99" t="s">
        <v>61</v>
      </c>
      <c r="C19" s="84"/>
      <c r="D19" s="111" t="str">
        <f>IF(D18="","",D18+6)</f>
        <v/>
      </c>
      <c r="E19" s="111"/>
      <c r="F19" s="9"/>
      <c r="G19" s="15"/>
      <c r="I19" s="60"/>
      <c r="J19" s="9"/>
      <c r="K19" s="68" t="s">
        <v>48</v>
      </c>
      <c r="L19" s="67" t="str">
        <f>IF(L18="","",SUM(L16:L18))</f>
        <v/>
      </c>
      <c r="M19" s="77" t="str">
        <f>IF(L19="","",IF(L19="※支給要件外","",L19/$L$9))</f>
        <v/>
      </c>
      <c r="O19" s="29" t="s">
        <v>26</v>
      </c>
      <c r="P19" s="63"/>
      <c r="Q19" s="41"/>
      <c r="R19" s="42"/>
      <c r="S19" s="11"/>
      <c r="T19" s="54"/>
      <c r="V19" s="3"/>
    </row>
    <row r="20" spans="1:22" ht="19.5" thickBot="1" x14ac:dyDescent="0.45">
      <c r="A20" s="47"/>
      <c r="B20" s="99" t="s">
        <v>62</v>
      </c>
      <c r="C20" s="84"/>
      <c r="D20" s="111" t="str">
        <f>IF(D19="","",IF(D16=0,"-",D19+1))</f>
        <v/>
      </c>
      <c r="E20" s="111"/>
      <c r="F20" s="9"/>
      <c r="G20" s="15"/>
      <c r="I20" s="75" t="s">
        <v>50</v>
      </c>
      <c r="J20" s="76" t="str">
        <f>IF(K15=L19,"失業保険を満額受け取れています。",
IF(K15&gt;L19,"失業保険を満額受け取れていません。"))</f>
        <v>失業保険を満額受け取れています。</v>
      </c>
      <c r="K20" s="18"/>
      <c r="L20" s="18"/>
      <c r="M20" s="19"/>
      <c r="O20" s="24" t="s">
        <v>41</v>
      </c>
      <c r="P20" s="43"/>
      <c r="Q20" s="43"/>
      <c r="R20" s="43"/>
      <c r="S20" s="43"/>
      <c r="T20" s="55"/>
    </row>
    <row r="21" spans="1:22" x14ac:dyDescent="0.4">
      <c r="A21" s="47"/>
      <c r="B21" s="99" t="s">
        <v>63</v>
      </c>
      <c r="C21" s="84"/>
      <c r="D21" s="111" t="str">
        <f>IF(D20="","",IF(D20="-","-",EDATE(D20,+D16)-1))</f>
        <v/>
      </c>
      <c r="E21" s="111"/>
      <c r="F21" s="9"/>
      <c r="G21" s="15"/>
    </row>
    <row r="22" spans="1:22" x14ac:dyDescent="0.4">
      <c r="B22" s="99" t="s">
        <v>64</v>
      </c>
      <c r="C22" s="84"/>
      <c r="D22" s="111" t="str">
        <f>IF(D21="","",IF(D21="-",D19+1,D21+1))</f>
        <v/>
      </c>
      <c r="E22" s="111"/>
      <c r="F22" s="9"/>
      <c r="G22" s="15"/>
      <c r="I22" s="2" t="s">
        <v>66</v>
      </c>
    </row>
    <row r="23" spans="1:22" x14ac:dyDescent="0.4">
      <c r="B23" s="115" t="s">
        <v>45</v>
      </c>
      <c r="C23" s="116"/>
      <c r="D23" s="117" t="str">
        <f>IF(D22="","",D22+F7*2/3)</f>
        <v/>
      </c>
      <c r="E23" s="118"/>
      <c r="F23" s="9" t="s">
        <v>44</v>
      </c>
      <c r="G23" s="15"/>
      <c r="I23" s="2" t="s">
        <v>67</v>
      </c>
    </row>
    <row r="24" spans="1:22" ht="19.5" thickBot="1" x14ac:dyDescent="0.45">
      <c r="B24" s="112" t="s">
        <v>65</v>
      </c>
      <c r="C24" s="113"/>
      <c r="D24" s="114" t="str">
        <f>IF(D22="","",IF(D22="","",D22+F7))</f>
        <v/>
      </c>
      <c r="E24" s="114"/>
      <c r="F24" s="18"/>
      <c r="G24" s="19"/>
      <c r="I24" s="119" t="s">
        <v>68</v>
      </c>
    </row>
  </sheetData>
  <sheetProtection sheet="1" selectLockedCells="1"/>
  <mergeCells count="39">
    <mergeCell ref="B24:C24"/>
    <mergeCell ref="D24:E24"/>
    <mergeCell ref="B22:C22"/>
    <mergeCell ref="D22:E22"/>
    <mergeCell ref="B23:C23"/>
    <mergeCell ref="D23:E23"/>
    <mergeCell ref="B19:C19"/>
    <mergeCell ref="D19:E19"/>
    <mergeCell ref="B20:C20"/>
    <mergeCell ref="D20:E20"/>
    <mergeCell ref="B21:C21"/>
    <mergeCell ref="D21:E21"/>
    <mergeCell ref="S15:S16"/>
    <mergeCell ref="T15:T16"/>
    <mergeCell ref="B16:C16"/>
    <mergeCell ref="Q17:Q18"/>
    <mergeCell ref="R17:R18"/>
    <mergeCell ref="S17:S18"/>
    <mergeCell ref="T17:T18"/>
    <mergeCell ref="B18:C18"/>
    <mergeCell ref="D18:E18"/>
    <mergeCell ref="Q13:Q14"/>
    <mergeCell ref="R13:R14"/>
    <mergeCell ref="B14:C14"/>
    <mergeCell ref="E14:F14"/>
    <mergeCell ref="Q15:Q16"/>
    <mergeCell ref="R15:R16"/>
    <mergeCell ref="F6:G6"/>
    <mergeCell ref="Q6:Q7"/>
    <mergeCell ref="R6:R7"/>
    <mergeCell ref="B7:C7"/>
    <mergeCell ref="D7:E7"/>
    <mergeCell ref="F7:G7"/>
    <mergeCell ref="B4:C4"/>
    <mergeCell ref="D4:E4"/>
    <mergeCell ref="B5:C5"/>
    <mergeCell ref="D5:E5"/>
    <mergeCell ref="B6:C6"/>
    <mergeCell ref="D6:E6"/>
  </mergeCells>
  <phoneticPr fontId="1"/>
  <dataValidations count="3">
    <dataValidation type="list" allowBlank="1" showInputMessage="1" showErrorMessage="1" sqref="B5:C5" xr:uid="{9528EFE5-8060-4651-A4B9-2C4E63A8B205}">
      <formula1>"自己都合による退職,会社都合による退職,懲戒解雇による退職"</formula1>
    </dataValidation>
    <dataValidation type="list" allowBlank="1" showInputMessage="1" showErrorMessage="1" sqref="B7:C7" xr:uid="{BEA35302-FA31-40A6-81D0-B9BAB05F530B}">
      <formula1>"1年未満,1年以上2年未満,2年以上5年未満,5年以上10年未満,10年以上20年未満,20年以上"</formula1>
    </dataValidation>
    <dataValidation type="whole" operator="lessThanOrEqual" allowBlank="1" showInputMessage="1" showErrorMessage="1" sqref="P5" xr:uid="{2E2CAF91-95A4-48B6-BDA5-F3F0DC0FEC3C}">
      <formula1>P4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【原本】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2021-12-03T12:45:15Z</dcterms:created>
  <dcterms:modified xsi:type="dcterms:W3CDTF">2022-03-11T04:07:38Z</dcterms:modified>
</cp:coreProperties>
</file>